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85" windowHeight="9540" activeTab="0"/>
  </bookViews>
  <sheets>
    <sheet name="Sheet1" sheetId="1" r:id="rId1"/>
  </sheets>
  <definedNames>
    <definedName name="Freq.MHz">'Sheet1'!$C$3</definedName>
    <definedName name="Len.Ft">'Sheet1'!$C$4</definedName>
    <definedName name="N.halfs">'Sheet1'!$C$23</definedName>
    <definedName name="NEPER">'Sheet1'!$C$30</definedName>
    <definedName name="SL">'Sheet1'!$C$31</definedName>
    <definedName name="Zoc">'Sheet1'!$C$11</definedName>
    <definedName name="Zsc">'Sheet1'!$C$12</definedName>
  </definedNames>
  <calcPr fullCalcOnLoad="1"/>
</workbook>
</file>

<file path=xl/sharedStrings.xml><?xml version="1.0" encoding="utf-8"?>
<sst xmlns="http://schemas.openxmlformats.org/spreadsheetml/2006/main" count="37" uniqueCount="37">
  <si>
    <t>Zoc</t>
  </si>
  <si>
    <t>Zsc</t>
  </si>
  <si>
    <t>R</t>
  </si>
  <si>
    <t>X</t>
  </si>
  <si>
    <t>VF</t>
  </si>
  <si>
    <t>SL</t>
  </si>
  <si>
    <t>Constants:</t>
  </si>
  <si>
    <t>NEPER</t>
  </si>
  <si>
    <t xml:space="preserve">  (Speed of Light, Mft/sec)</t>
  </si>
  <si>
    <t xml:space="preserve">  (dB per neper)</t>
  </si>
  <si>
    <t>n</t>
  </si>
  <si>
    <t>Open</t>
  </si>
  <si>
    <t>Short</t>
  </si>
  <si>
    <t>Zo</t>
  </si>
  <si>
    <t>Frequency</t>
  </si>
  <si>
    <t>Line Length</t>
  </si>
  <si>
    <t xml:space="preserve">  MHz</t>
  </si>
  <si>
    <t xml:space="preserve">  Feet</t>
  </si>
  <si>
    <t>Re(Zo)</t>
  </si>
  <si>
    <t>Im(Zo)</t>
  </si>
  <si>
    <r>
      <t xml:space="preserve">g </t>
    </r>
    <r>
      <rPr>
        <sz val="10"/>
        <rFont val="Arial"/>
        <family val="0"/>
      </rPr>
      <t>* Len</t>
    </r>
  </si>
  <si>
    <r>
      <t xml:space="preserve">a </t>
    </r>
    <r>
      <rPr>
        <sz val="10"/>
        <rFont val="Arial"/>
        <family val="0"/>
      </rPr>
      <t>* Len</t>
    </r>
  </si>
  <si>
    <r>
      <t xml:space="preserve">b </t>
    </r>
    <r>
      <rPr>
        <sz val="10"/>
        <rFont val="Arial"/>
        <family val="0"/>
      </rPr>
      <t>* Len</t>
    </r>
  </si>
  <si>
    <t>Transmission Line Parameters from Open/Short Measurements</t>
  </si>
  <si>
    <t xml:space="preserve">  nepers</t>
  </si>
  <si>
    <t xml:space="preserve">  integer number of half wavelengths</t>
  </si>
  <si>
    <t xml:space="preserve">  radians</t>
  </si>
  <si>
    <t>Loss</t>
  </si>
  <si>
    <r>
      <t xml:space="preserve">Propagation constant </t>
    </r>
    <r>
      <rPr>
        <sz val="10"/>
        <rFont val="Symbol"/>
        <family val="1"/>
      </rPr>
      <t xml:space="preserve">g = a + </t>
    </r>
    <r>
      <rPr>
        <sz val="10"/>
        <rFont val="Arial"/>
        <family val="2"/>
      </rPr>
      <t>j</t>
    </r>
    <r>
      <rPr>
        <sz val="10"/>
        <rFont val="Symbol"/>
        <family val="1"/>
      </rPr>
      <t>b</t>
    </r>
  </si>
  <si>
    <t>Characteristic impedance Zo</t>
  </si>
  <si>
    <t>Formulas:</t>
  </si>
  <si>
    <r>
      <t xml:space="preserve">  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  {aka Ro}</t>
    </r>
  </si>
  <si>
    <r>
      <t xml:space="preserve">  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  {aka Xo}</t>
    </r>
  </si>
  <si>
    <t xml:space="preserve">  dB</t>
  </si>
  <si>
    <t>Dan Maguire, AC6LA</t>
  </si>
  <si>
    <t>http://www.ac6la.com/tlmath.html</t>
  </si>
  <si>
    <t xml:space="preserve">  dB/100ft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</si>
</sst>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6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95250</xdr:rowOff>
    </xdr:from>
    <xdr:to>
      <xdr:col>4</xdr:col>
      <xdr:colOff>180975</xdr:colOff>
      <xdr:row>8</xdr:row>
      <xdr:rowOff>76200</xdr:rowOff>
    </xdr:to>
    <xdr:sp>
      <xdr:nvSpPr>
        <xdr:cNvPr id="1" name="Rectangle 4"/>
        <xdr:cNvSpPr>
          <a:spLocks/>
        </xdr:cNvSpPr>
      </xdr:nvSpPr>
      <xdr:spPr>
        <a:xfrm>
          <a:off x="209550" y="295275"/>
          <a:ext cx="2447925" cy="1114425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276225</xdr:colOff>
      <xdr:row>1</xdr:row>
      <xdr:rowOff>19050</xdr:rowOff>
    </xdr:from>
    <xdr:ext cx="771525" cy="123825"/>
    <xdr:sp>
      <xdr:nvSpPr>
        <xdr:cNvPr id="2" name="TextBox 5"/>
        <xdr:cNvSpPr txBox="1">
          <a:spLocks noChangeArrowheads="1"/>
        </xdr:cNvSpPr>
      </xdr:nvSpPr>
      <xdr:spPr>
        <a:xfrm>
          <a:off x="276225" y="219075"/>
          <a:ext cx="7715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User Input Area</a:t>
          </a:r>
        </a:p>
      </xdr:txBody>
    </xdr:sp>
    <xdr:clientData/>
  </xdr:oneCellAnchor>
  <xdr:twoCellAnchor>
    <xdr:from>
      <xdr:col>4</xdr:col>
      <xdr:colOff>238125</xdr:colOff>
      <xdr:row>23</xdr:row>
      <xdr:rowOff>38100</xdr:rowOff>
    </xdr:from>
    <xdr:to>
      <xdr:col>8</xdr:col>
      <xdr:colOff>95250</xdr:colOff>
      <xdr:row>27</xdr:row>
      <xdr:rowOff>104775</xdr:rowOff>
    </xdr:to>
    <xdr:sp>
      <xdr:nvSpPr>
        <xdr:cNvPr id="3" name="AutoShape 6"/>
        <xdr:cNvSpPr>
          <a:spLocks/>
        </xdr:cNvSpPr>
      </xdr:nvSpPr>
      <xdr:spPr>
        <a:xfrm>
          <a:off x="2714625" y="3800475"/>
          <a:ext cx="2295525" cy="714375"/>
        </a:xfrm>
        <a:prstGeom prst="wedgeRoundRectCallout">
          <a:avLst>
            <a:gd name="adj1" fmla="val -60375"/>
            <a:gd name="adj2" fmla="val -5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Adjust this number until the computed VF is close to the nominal value for polyethylene (0.66), teflon (0.70), or foamed polyethylene (0.84) dielectric.</a:t>
          </a:r>
        </a:p>
      </xdr:txBody>
    </xdr:sp>
    <xdr:clientData/>
  </xdr:twoCellAnchor>
  <xdr:twoCellAnchor>
    <xdr:from>
      <xdr:col>8</xdr:col>
      <xdr:colOff>400050</xdr:colOff>
      <xdr:row>2</xdr:row>
      <xdr:rowOff>104775</xdr:rowOff>
    </xdr:from>
    <xdr:to>
      <xdr:col>12</xdr:col>
      <xdr:colOff>180975</xdr:colOff>
      <xdr:row>9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5314950" y="466725"/>
          <a:ext cx="2219325" cy="10287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With Excel 2003 and earlier, this workbook requires the "Analysis Tool-Pak" Excel Add-In.  Click Tools &gt; Add-Ins and make sure "Analysis ToolPak" is checked.
With Excel 2007 and later no special action is needed.</a:t>
          </a:r>
        </a:p>
      </xdr:txBody>
    </xdr:sp>
    <xdr:clientData/>
  </xdr:twoCellAnchor>
  <xdr:twoCellAnchor>
    <xdr:from>
      <xdr:col>4</xdr:col>
      <xdr:colOff>381000</xdr:colOff>
      <xdr:row>2</xdr:row>
      <xdr:rowOff>85725</xdr:rowOff>
    </xdr:from>
    <xdr:to>
      <xdr:col>7</xdr:col>
      <xdr:colOff>466725</xdr:colOff>
      <xdr:row>6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2857500" y="447675"/>
          <a:ext cx="19145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 accurate Zo calculations, use a frequency and/or line length that corresponds to an odd number of eighth wavelengths.
</a:t>
          </a:r>
        </a:p>
      </xdr:txBody>
    </xdr:sp>
    <xdr:clientData/>
  </xdr:twoCellAnchor>
  <xdr:twoCellAnchor editAs="oneCell">
    <xdr:from>
      <xdr:col>9</xdr:col>
      <xdr:colOff>38100</xdr:colOff>
      <xdr:row>12</xdr:row>
      <xdr:rowOff>38100</xdr:rowOff>
    </xdr:from>
    <xdr:to>
      <xdr:col>12</xdr:col>
      <xdr:colOff>38100</xdr:colOff>
      <xdr:row>28</xdr:row>
      <xdr:rowOff>66675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2019300"/>
          <a:ext cx="18288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6la.com/tlmath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tabSelected="1" workbookViewId="0" topLeftCell="A1">
      <selection activeCell="I1" sqref="I1"/>
    </sheetView>
  </sheetViews>
  <sheetFormatPr defaultColWidth="9.140625" defaultRowHeight="12.75"/>
  <cols>
    <col min="1" max="1" width="5.7109375" style="0" customWidth="1"/>
    <col min="2" max="3" width="11.140625" style="0" customWidth="1"/>
    <col min="13" max="13" width="10.00390625" style="0" customWidth="1"/>
  </cols>
  <sheetData>
    <row r="1" spans="1:11" ht="15.75">
      <c r="A1" s="6" t="s">
        <v>23</v>
      </c>
      <c r="K1" t="s">
        <v>34</v>
      </c>
    </row>
    <row r="2" spans="11:13" ht="12.75">
      <c r="K2" s="10" t="s">
        <v>35</v>
      </c>
      <c r="L2" s="10"/>
      <c r="M2" s="10"/>
    </row>
    <row r="3" spans="2:4" ht="12.75">
      <c r="B3" t="s">
        <v>14</v>
      </c>
      <c r="C3">
        <v>36</v>
      </c>
      <c r="D3" t="s">
        <v>16</v>
      </c>
    </row>
    <row r="4" spans="2:4" ht="12.75">
      <c r="B4" t="s">
        <v>15</v>
      </c>
      <c r="C4">
        <v>37.9</v>
      </c>
      <c r="D4" t="s">
        <v>17</v>
      </c>
    </row>
    <row r="6" spans="3:4" ht="12.75">
      <c r="C6" s="1" t="s">
        <v>2</v>
      </c>
      <c r="D6" s="1" t="s">
        <v>3</v>
      </c>
    </row>
    <row r="7" spans="2:4" ht="12.75">
      <c r="B7" t="s">
        <v>11</v>
      </c>
      <c r="C7" s="5">
        <v>11.549</v>
      </c>
      <c r="D7" s="5">
        <v>-47.102</v>
      </c>
    </row>
    <row r="8" spans="2:4" ht="12.75">
      <c r="B8" t="s">
        <v>12</v>
      </c>
      <c r="C8">
        <v>13.72</v>
      </c>
      <c r="D8">
        <v>53.355</v>
      </c>
    </row>
    <row r="10" ht="12.75">
      <c r="A10" t="s">
        <v>29</v>
      </c>
    </row>
    <row r="11" spans="2:3" ht="12.75">
      <c r="B11" t="s">
        <v>0</v>
      </c>
      <c r="C11" t="str">
        <f>COMPLEX(C7,D7,"j")</f>
        <v>11.549-47.102j</v>
      </c>
    </row>
    <row r="12" spans="2:10" ht="12.75">
      <c r="B12" t="s">
        <v>1</v>
      </c>
      <c r="C12" t="str">
        <f>COMPLEX(C8,D8,"j")</f>
        <v>13.72+53.355j</v>
      </c>
      <c r="J12" t="s">
        <v>30</v>
      </c>
    </row>
    <row r="13" spans="2:3" ht="12.75">
      <c r="B13" t="s">
        <v>13</v>
      </c>
      <c r="C13" t="str">
        <f>IMSQRT(IMPRODUCT(Zsc,Zoc))</f>
        <v>51.6881412532515-0.29061351667497j</v>
      </c>
    </row>
    <row r="14" spans="2:4" ht="12.75">
      <c r="B14" t="s">
        <v>18</v>
      </c>
      <c r="C14" s="7">
        <f>IMREAL(C13)</f>
        <v>51.6881412532515</v>
      </c>
      <c r="D14" s="9" t="s">
        <v>31</v>
      </c>
    </row>
    <row r="15" spans="2:4" ht="12.75">
      <c r="B15" t="s">
        <v>19</v>
      </c>
      <c r="C15" s="7">
        <f>IMAGINARY(C13)</f>
        <v>-0.29061351667497</v>
      </c>
      <c r="D15" s="9" t="s">
        <v>32</v>
      </c>
    </row>
    <row r="16" spans="3:4" ht="12.75">
      <c r="C16" s="3"/>
      <c r="D16" s="2"/>
    </row>
    <row r="17" ht="12.75">
      <c r="A17" t="s">
        <v>28</v>
      </c>
    </row>
    <row r="18" spans="2:3" ht="12.75">
      <c r="B18" s="4" t="s">
        <v>20</v>
      </c>
      <c r="C18" t="str">
        <f>IMDIV(IMLN(IMDIV(IMSUM(1,IMSQRT(IMDIV(Zsc,Zoc))),IMSUB(1,IMSQRT(IMDIV(Zsc,Zoc))))),2)</f>
        <v>0.124033289167325+0.818232065683625j</v>
      </c>
    </row>
    <row r="20" spans="2:4" ht="12.75">
      <c r="B20" s="4" t="s">
        <v>21</v>
      </c>
      <c r="C20">
        <f>IMREAL(C18)</f>
        <v>0.124033289167325</v>
      </c>
      <c r="D20" t="s">
        <v>24</v>
      </c>
    </row>
    <row r="21" spans="2:6" ht="12.75">
      <c r="B21" t="s">
        <v>27</v>
      </c>
      <c r="C21" s="7">
        <f>C20*NEPER</f>
        <v>1.0773394611535925</v>
      </c>
      <c r="D21" t="s">
        <v>33</v>
      </c>
      <c r="E21" s="7">
        <f>C21/Len.Ft*100</f>
        <v>2.8425843302205607</v>
      </c>
      <c r="F21" t="s">
        <v>36</v>
      </c>
    </row>
    <row r="23" spans="2:4" ht="12.75">
      <c r="B23" t="s">
        <v>10</v>
      </c>
      <c r="C23">
        <v>4</v>
      </c>
      <c r="D23" t="s">
        <v>25</v>
      </c>
    </row>
    <row r="24" spans="2:4" ht="12.75">
      <c r="B24" s="4" t="s">
        <v>22</v>
      </c>
      <c r="C24">
        <f>IMAGINARY(C18)+(N.halfs*PI())</f>
        <v>13.384602680042798</v>
      </c>
      <c r="D24" t="s">
        <v>26</v>
      </c>
    </row>
    <row r="25" spans="2:3" ht="12.75">
      <c r="B25" t="s">
        <v>4</v>
      </c>
      <c r="C25" s="8">
        <f>(2*PI()*Freq.MHz)/(SL*C24/Len.Ft)</f>
        <v>0.6511939470829623</v>
      </c>
    </row>
    <row r="29" ht="12.75">
      <c r="A29" t="s">
        <v>6</v>
      </c>
    </row>
    <row r="30" spans="2:4" ht="12.75">
      <c r="B30" t="s">
        <v>7</v>
      </c>
      <c r="C30">
        <f>20/LN(10)</f>
        <v>8.685889638065035</v>
      </c>
      <c r="D30" t="s">
        <v>9</v>
      </c>
    </row>
    <row r="31" spans="2:4" ht="12.75">
      <c r="B31" t="s">
        <v>5</v>
      </c>
      <c r="C31">
        <f>299.792458/0.3048</f>
        <v>983.5710564304462</v>
      </c>
      <c r="D31" t="s">
        <v>8</v>
      </c>
    </row>
  </sheetData>
  <mergeCells count="1">
    <mergeCell ref="K2:M2"/>
  </mergeCells>
  <hyperlinks>
    <hyperlink ref="K2:M2" r:id="rId1" display="http://www.ac6la.com/tlmath.html"/>
  </hyperlinks>
  <printOptions/>
  <pageMargins left="0.75" right="0.75" top="1" bottom="1" header="0.5" footer="0.5"/>
  <pageSetup horizontalDpi="300" verticalDpi="3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Maguire</dc:creator>
  <cp:keywords/>
  <dc:description/>
  <cp:lastModifiedBy>Dan Maguire</cp:lastModifiedBy>
  <dcterms:created xsi:type="dcterms:W3CDTF">2011-04-04T20:07:15Z</dcterms:created>
  <dcterms:modified xsi:type="dcterms:W3CDTF">2011-04-06T18:59:44Z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